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جمعيات\جمعياتي\جمعية ضراس\الميزانية\ميزانية 2024م\الملفات الربعية\"/>
    </mc:Choice>
  </mc:AlternateContent>
  <xr:revisionPtr revIDLastSave="0" documentId="13_ncr:1_{B0D39198-5A52-4B85-811F-46F4A8C0EC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D8" i="12"/>
  <c r="G293" i="1"/>
  <c r="I293" i="1"/>
  <c r="J293" i="1"/>
  <c r="K293" i="1"/>
  <c r="H280" i="1"/>
  <c r="H278" i="1"/>
  <c r="H276" i="1"/>
  <c r="D276" i="1" s="1"/>
  <c r="H272" i="1"/>
  <c r="H266" i="1"/>
  <c r="H260" i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F212" i="1"/>
  <c r="E207" i="1"/>
  <c r="D207" i="1" s="1"/>
  <c r="E203" i="1"/>
  <c r="E201" i="1"/>
  <c r="D201" i="1" s="1"/>
  <c r="E193" i="1"/>
  <c r="D193" i="1" s="1"/>
  <c r="E191" i="1"/>
  <c r="D191" i="1" s="1"/>
  <c r="E183" i="1"/>
  <c r="E171" i="1"/>
  <c r="E169" i="1"/>
  <c r="E167" i="1"/>
  <c r="D167" i="1" s="1"/>
  <c r="E165" i="1"/>
  <c r="E163" i="1"/>
  <c r="D163" i="1" s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D74" i="1" s="1"/>
  <c r="E72" i="1"/>
  <c r="D72" i="1" s="1"/>
  <c r="E66" i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5" i="1"/>
  <c r="D77" i="1"/>
  <c r="D79" i="1"/>
  <c r="D80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4" i="1"/>
  <c r="D165" i="1"/>
  <c r="D166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  <c r="D272" i="1"/>
  <c r="D273" i="1"/>
  <c r="D274" i="1"/>
  <c r="D275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F211" i="1" l="1"/>
  <c r="F210" i="1" s="1"/>
  <c r="E88" i="1"/>
  <c r="D88" i="1" s="1"/>
  <c r="H264" i="1"/>
  <c r="D264" i="1" s="1"/>
  <c r="E190" i="1"/>
  <c r="D190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D211" i="1" l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E26" i="4" s="1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E25" i="4" s="1"/>
  <c r="H12" i="2"/>
  <c r="I12" i="2"/>
  <c r="J12" i="2"/>
  <c r="K12" i="2"/>
  <c r="L12" i="2"/>
  <c r="D12" i="2"/>
  <c r="H26" i="2" l="1"/>
  <c r="E28" i="4"/>
  <c r="K9" i="8" s="1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<sst xmlns="http://schemas.openxmlformats.org/spreadsheetml/2006/main" count="554" uniqueCount="447">
  <si>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</si>
  <si>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</si>
  <si>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</si>
  <si>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</si>
  <si>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</si>
  <si>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</si>
  <si>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</si>
  <si>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</si>
  <si>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</si>
  <si>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</si>
  <si>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</si>
  <si>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</si>
  <si>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</si>
  <si>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</si>
  <si>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</si>
  <si>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</si>
  <si>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</si>
  <si>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</si>
  <si>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</si>
  <si>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</si>
  <si>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</si>
  <si>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</si>
  <si>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</si>
  <si>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</si>
  <si>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</si>
  <si>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</si>
  <si>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</si>
  <si>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</si>
  <si>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</si>
  <si>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</si>
  <si>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</si>
  <si>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</si>
  <si>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</si>
  <si>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</si>
  <si>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</si>
  <si>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</si>
  <si>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</si>
  <si>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</si>
  <si>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</si>
  <si>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</si>
  <si>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</si>
  <si>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</si>
  <si>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</si>
  <si>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</si>
  <si>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</si>
  <si>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</si>
  <si>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</si>
  <si>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</si>
  <si>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</si>
  <si>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</si>
  <si>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</si>
  <si>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</si>
  <si>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</si>
  <si>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</si>
  <si>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</si>
  <si>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</si>
  <si>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</si>
  <si>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</si>
  <si>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</si>
  <si>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</si>
  <si>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</si>
  <si>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</si>
  <si>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</si>
  <si>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</si>
  <si>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</si>
  <si>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</si>
  <si>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</si>
  <si>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</si>
  <si>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</si>
  <si>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</si>
  <si>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</si>
  <si>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</si>
  <si>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</si>
  <si>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</si>
  <si>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</si>
  <si>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</si>
  <si>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</si>
  <si>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</si>
  <si>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</si>
  <si>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</si>
  <si>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</si>
  <si>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</si>
  <si>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</si>
  <si>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</si>
  <si>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</si>
  <si>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</si>
  <si>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</si>
  <si>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</si>
  <si>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</si>
  <si>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</si>
  <si>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</si>
  <si>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</si>
  <si>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</si>
  <si>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</si>
  <si>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</si>
  <si>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</si>
  <si>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</si>
  <si>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</si>
  <si>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</si>
  <si>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</si>
  <si>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</si>
  <si>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</si>
  <si>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</si>
  <si>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</si>
  <si>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</si>
  <si>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</si>
  <si>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</si>
  <si>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</si>
  <si>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</si>
  <si>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</si>
  <si>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</si>
  <si>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</si>
  <si>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</si>
  <si>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</si>
  <si>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</si>
  <si>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</si>
  <si>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</si>
  <si>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</si>
  <si>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</si>
  <si>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</si>
  <si>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</si>
  <si>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</si>
  <si>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</si>
  <si>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</si>
  <si>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</si>
  <si>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</si>
  <si>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</si>
  <si>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</si>
  <si>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</si>
  <si>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</si>
  <si>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</si>
  <si>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</si>
  <si>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</si>
  <si>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</si>
  <si>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</si>
  <si>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</si>
  <si>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</si>
  <si>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</si>
  <si>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</si>
  <si>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</si>
  <si>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</si>
  <si>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</si>
  <si>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</si>
  <si>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</si>
  <si>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</si>
  <si>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</si>
  <si>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</si>
  <si>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</si>
  <si>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</si>
  <si>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</si>
  <si>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</si>
  <si>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</si>
  <si>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</si>
  <si>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</si>
  <si>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</si>
  <si>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</si>
  <si>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</si>
  <si>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</si>
  <si>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</si>
  <si>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</si>
  <si>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</si>
  <si>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</si>
  <si>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</si>
  <si>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</si>
  <si>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</si>
  <si>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</si>
  <si>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</si>
  <si>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</si>
  <si>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</si>
  <si>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</si>
  <si>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</si>
  <si>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</si>
  <si>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</si>
  <si>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</si>
  <si>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</si>
  <si>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</si>
  <si>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</si>
  <si>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</si>
  <si>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</si>
  <si>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</si>
  <si>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</si>
  <si>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</si>
  <si>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</si>
  <si>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</si>
  <si>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</si>
  <si>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</si>
  <si>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</si>
  <si>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</si>
  <si>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</si>
  <si>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</si>
  <si>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</si>
  <si>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</si>
  <si>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</si>
  <si>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</si>
  <si>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</si>
  <si>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</si>
  <si>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</si>
  <si>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</si>
  <si>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</si>
  <si>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</si>
  <si>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</si>
  <si>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</si>
  <si>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</si>
  <si>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</si>
  <si>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</si>
  <si>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</si>
  <si>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</si>
  <si>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</si>
  <si>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</si>
  <si>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</si>
  <si>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</si>
  <si>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</si>
  <si>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</si>
  <si>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</si>
  <si>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</si>
  <si>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</si>
  <si>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</si>
  <si>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</si>
  <si>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</si>
  <si>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</si>
  <si>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</si>
  <si>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</si>
  <si>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</si>
  <si>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</si>
  <si>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</si>
  <si>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</si>
  <si>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</si>
  <si>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</si>
  <si>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</si>
  <si>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</si>
  <si>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</si>
  <si>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</si>
  <si>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</si>
  <si>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</si>
  <si>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</si>
  <si>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</si>
  <si>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</si>
  <si>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</si>
  <si>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</si>
  <si>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</si>
  <si>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</si>
  <si>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</si>
  <si>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</si>
  <si>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</si>
  <si>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</si>
  <si>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</si>
  <si>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</si>
  <si>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</si>
  <si>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</si>
  <si>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</si>
  <si>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</si>
  <si>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</si>
  <si>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</si>
  <si>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</si>
  <si>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</si>
  <si>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</si>
  <si>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</si>
  <si>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</si>
  <si>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</si>
  <si>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</si>
  <si>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</si>
  <si>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</si>
  <si>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</si>
  <si>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</si>
  <si>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</si>
  <si>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</si>
  <si>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</si>
  <si>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</si>
  <si>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</si>
  <si>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</si>
  <si>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</si>
  <si>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</si>
  <si>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</si>
  <si>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</si>
  <si>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</si>
  <si>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</si>
  <si>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</si>
  <si>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</si>
  <si>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</si>
  <si>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</si>
  <si>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</si>
  <si>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</si>
  <si>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</si>
  <si>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</si>
  <si>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</si>
  <si>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</si>
  <si>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</si>
  <si>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</si>
  <si>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</si>
  <si>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</si>
  <si>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</si>
  <si>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</si>
  <si>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</si>
  <si>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</si>
  <si>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</si>
  <si>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</si>
  <si>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</si>
  <si>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</si>
  <si>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</si>
  <si>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</si>
  <si>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</si>
  <si>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</si>
  <si>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</si>
  <si>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</si>
  <si>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</si>
  <si>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</si>
  <si>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</si>
  <si>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</si>
  <si>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</si>
  <si>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</si>
  <si>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</si>
  <si>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</si>
  <si>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</si>
  <si>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</si>
  <si>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</si>
  <si>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</si>
  <si>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</si>
  <si>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</si>
  <si>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</si>
  <si>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</si>
  <si>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</si>
  <si>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</si>
  <si>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</si>
  <si>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</si>
  <si>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</si>
  <si>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</si>
  <si>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</si>
  <si>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</si>
  <si>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</si>
  <si>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</si>
  <si>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</si>
  <si>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</si>
  <si>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</si>
  <si>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</si>
  <si>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</si>
  <si>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</si>
  <si>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</si>
  <si>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</si>
  <si>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</si>
  <si>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</si>
  <si>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</si>
  <si>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</si>
  <si>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</si>
  <si>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</si>
  <si>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</si>
  <si>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</si>
  <si>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</si>
  <si>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</si>
  <si>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</si>
  <si>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</si>
  <si>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</si>
  <si>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</si>
  <si>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</si>
  <si>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</si>
  <si>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</si>
  <si>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</si>
  <si>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</si>
  <si>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</si>
  <si>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</si>
  <si>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</si>
  <si>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</si>
  <si>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</si>
  <si>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</si>
  <si>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</si>
  <si>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</si>
  <si>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</si>
  <si>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</si>
  <si>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</si>
  <si>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</si>
  <si>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</si>
  <si>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</si>
  <si>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</si>
  <si>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</si>
  <si>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</si>
  <si>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</si>
  <si>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</si>
  <si>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</si>
  <si>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</si>
  <si>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</si>
  <si>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</si>
  <si>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</si>
  <si>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</si>
  <si>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</si>
  <si>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</si>
  <si>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</si>
  <si>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</si>
  <si>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</si>
  <si>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</si>
  <si>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</si>
  <si>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</si>
  <si>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</si>
  <si>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</si>
  <si>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</si>
  <si>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</si>
  <si>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</si>
  <si>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</si>
  <si>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</si>
  <si>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</si>
  <si>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</si>
  <si>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</si>
  <si>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</si>
  <si>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</si>
  <si>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</si>
  <si>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</si>
  <si>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</si>
  <si>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</si>
  <si>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</si>
  <si>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</si>
  <si>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</si>
  <si>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</si>
  <si>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</si>
  <si>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</si>
  <si>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</si>
  <si>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</si>
  <si>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</si>
  <si>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</si>
  <si>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</si>
  <si>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</si>
  <si>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</si>
  <si>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</si>
  <si>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</si>
  <si>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</si>
  <si>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</si>
  <si>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</si>
  <si>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</si>
  <si>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</si>
  <si>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</si>
  <si>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</si>
  <si>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</si>
  <si>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</si>
  <si>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</si>
  <si>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</si>
  <si>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</si>
  <si>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</si>
  <si>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</si>
  <si>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</si>
  <si>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</si>
  <si>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</si>
  <si>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</si>
  <si>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</si>
  <si>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</si>
  <si>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</si>
  <si>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</si>
  <si>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1 / 2024      الى 31 / 3 / 2024    </t>
  </si>
  <si>
    <t xml:space="preserve">تقرير بالأصول الثابتة بتاريخ 31 /  3 /   2024م </t>
  </si>
  <si>
    <t>تقرير بالإلتزامات وصافي اًلأصول بتاريخ 31 /  3 /    2024م</t>
  </si>
  <si>
    <t xml:space="preserve">تقرير إيرادات ومصروفات البرامج والأنشطة المقيدة للفترة من 1 /  1 / 2024م      الى  31 / 3 /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</si>
</sst>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01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4" fontId="67" fillId="0" borderId="88" xfId="0" applyNumberFormat="1" applyFont="1" applyBorder="1" applyProtection="1">
      <protection locked="0"/>
    </xf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67" fillId="0" borderId="7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0" fillId="0" borderId="77" xfId="0" applyNumberFormat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266699</xdr:colOff>
      <xdr:row>34</xdr:row>
      <xdr:rowOff>102871</xdr:rowOff>
    </xdr:to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B857E7BC-331D-4CA0-A53C-170DC280623D}"/>
            </a:ext>
          </a:extLst>
        </xdr:cNvPr>
        <xdr:cNvSpPr txBox="1"/>
      </xdr:nvSpPr>
      <xdr:spPr>
        <a:xfrm>
          <a:off x="11230698901" y="180975"/>
          <a:ext cx="5753099" cy="609409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اسم الجمعية  : جمعية التنمية الأهلية بضراس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صافي الأصول : (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109952.40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)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رقم وتاريخ التسجيل  : التاريخ :1443/09/18هـ       ترخيص رقم 4230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تاريخ التأسيس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1443/09/18هـ     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العنوان: القصيم - مركز ضراس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الهاتف : 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557282567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مدير الشوؤن المالية: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557282567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المدير التنفيذي: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557282567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المحاسب: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557282567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الايميل :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t0557282567@gmail.com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جوال المسؤول المالي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0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557282567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A2" sqref="A2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109952.4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6" t="s">
        <v>36</v>
      </c>
      <c r="C5" s="259" t="s">
        <v>93</v>
      </c>
      <c r="D5" s="259"/>
      <c r="E5" s="259"/>
      <c r="F5" s="259"/>
      <c r="G5" s="259" t="s">
        <v>94</v>
      </c>
      <c r="H5" s="260"/>
    </row>
    <row r="6" spans="2:12" ht="31.5" customHeight="1" x14ac:dyDescent="0.2">
      <c r="B6" s="257"/>
      <c r="C6" s="261" t="s">
        <v>95</v>
      </c>
      <c r="D6" s="262"/>
      <c r="E6" s="261" t="s">
        <v>185</v>
      </c>
      <c r="F6" s="262"/>
      <c r="G6" s="263" t="s">
        <v>94</v>
      </c>
      <c r="H6" s="265" t="s">
        <v>98</v>
      </c>
    </row>
    <row r="7" spans="2:12" ht="16.5" thickBot="1" x14ac:dyDescent="0.25">
      <c r="B7" s="258"/>
      <c r="C7" s="145" t="s">
        <v>93</v>
      </c>
      <c r="D7" s="145" t="s">
        <v>186</v>
      </c>
      <c r="E7" s="145" t="s">
        <v>96</v>
      </c>
      <c r="F7" s="145" t="s">
        <v>97</v>
      </c>
      <c r="G7" s="264"/>
      <c r="H7" s="266"/>
      <c r="I7" s="80"/>
      <c r="J7" s="81"/>
      <c r="K7" s="81"/>
    </row>
    <row r="8" spans="2:12" ht="21" thickTop="1" x14ac:dyDescent="0.2">
      <c r="B8" s="253" t="s">
        <v>112</v>
      </c>
      <c r="C8" s="254"/>
      <c r="D8" s="254"/>
      <c r="E8" s="254"/>
      <c r="F8" s="254"/>
      <c r="G8" s="254"/>
      <c r="H8" s="255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53" t="s">
        <v>113</v>
      </c>
      <c r="C21" s="254"/>
      <c r="D21" s="254"/>
      <c r="E21" s="254"/>
      <c r="F21" s="254"/>
      <c r="G21" s="254"/>
      <c r="H21" s="255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7" t="s">
        <v>179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2:14" ht="15" thickBot="1" x14ac:dyDescent="0.25"/>
    <row r="5" spans="2:14" ht="30.75" customHeight="1" thickTop="1" x14ac:dyDescent="0.2">
      <c r="B5" s="270" t="s">
        <v>90</v>
      </c>
      <c r="C5" s="275" t="s">
        <v>86</v>
      </c>
      <c r="D5" s="275" t="s">
        <v>87</v>
      </c>
      <c r="E5" s="275" t="s">
        <v>88</v>
      </c>
      <c r="F5" s="275" t="s">
        <v>91</v>
      </c>
      <c r="G5" s="272" t="s">
        <v>436</v>
      </c>
      <c r="H5" s="273"/>
      <c r="I5" s="273"/>
      <c r="J5" s="273"/>
      <c r="K5" s="274"/>
      <c r="L5" s="277" t="s">
        <v>89</v>
      </c>
      <c r="M5" s="268" t="s">
        <v>441</v>
      </c>
      <c r="N5" s="268" t="s">
        <v>184</v>
      </c>
    </row>
    <row r="6" spans="2:14" ht="15" customHeight="1" thickBot="1" x14ac:dyDescent="0.3">
      <c r="B6" s="271"/>
      <c r="C6" s="276"/>
      <c r="D6" s="276"/>
      <c r="E6" s="276"/>
      <c r="F6" s="276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8"/>
      <c r="M6" s="269"/>
      <c r="N6" s="269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workbookViewId="0">
      <selection activeCell="D12" sqref="D12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9" t="s">
        <v>178</v>
      </c>
      <c r="D2" s="279"/>
      <c r="E2" s="279"/>
      <c r="F2" s="279"/>
      <c r="G2" s="279"/>
      <c r="H2" s="279"/>
      <c r="I2" s="279"/>
      <c r="J2" s="279"/>
      <c r="K2" s="279"/>
      <c r="L2" s="279"/>
    </row>
    <row r="3" spans="2:16" ht="23.25" thickBot="1" x14ac:dyDescent="0.25">
      <c r="B3" s="280" t="s">
        <v>188</v>
      </c>
      <c r="C3" s="285" t="s">
        <v>114</v>
      </c>
      <c r="D3" s="282" t="s">
        <v>37</v>
      </c>
      <c r="E3" s="283"/>
      <c r="F3" s="284"/>
      <c r="G3" s="282" t="s">
        <v>38</v>
      </c>
      <c r="H3" s="283"/>
      <c r="I3" s="284"/>
      <c r="J3" s="282" t="s">
        <v>39</v>
      </c>
      <c r="K3" s="283"/>
      <c r="L3" s="284"/>
      <c r="N3" s="282" t="s">
        <v>85</v>
      </c>
      <c r="O3" s="283"/>
      <c r="P3" s="284"/>
    </row>
    <row r="4" spans="2:16" ht="22.5" thickBot="1" x14ac:dyDescent="0.25">
      <c r="B4" s="281"/>
      <c r="C4" s="286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17">
        <v>0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0</v>
      </c>
      <c r="O14" s="141">
        <f t="shared" si="1"/>
        <v>0</v>
      </c>
      <c r="P14" s="141">
        <f t="shared" si="2"/>
        <v>0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 x14ac:dyDescent="0.25">
      <c r="B19" s="7"/>
      <c r="C19" s="7" t="s">
        <v>83</v>
      </c>
      <c r="D19" s="152">
        <f>SUM(D14:D18)</f>
        <v>0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0</v>
      </c>
      <c r="O19" s="6">
        <f t="shared" si="1"/>
        <v>0</v>
      </c>
      <c r="P19" s="6">
        <f t="shared" si="2"/>
        <v>0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0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0</v>
      </c>
      <c r="O26" s="9">
        <f t="shared" si="1"/>
        <v>0</v>
      </c>
      <c r="P26" s="9">
        <f t="shared" si="2"/>
        <v>0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39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7" t="s">
        <v>443</v>
      </c>
      <c r="C2" s="287"/>
      <c r="D2" s="287"/>
      <c r="E2" s="287"/>
      <c r="F2" s="287"/>
      <c r="G2" s="287"/>
      <c r="H2" s="287"/>
      <c r="I2" s="287"/>
      <c r="J2" s="287"/>
      <c r="K2" s="287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30991.08</v>
      </c>
      <c r="E5" s="223">
        <f>E6</f>
        <v>2271.08</v>
      </c>
      <c r="F5" s="224">
        <f>F210</f>
        <v>28720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2271.08</v>
      </c>
      <c r="E6" s="226">
        <f>E7+E38+E134+E190</f>
        <v>2271.08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41102024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0</v>
      </c>
      <c r="E38" s="226">
        <f>E39+E49+E88+E118</f>
        <v>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41202401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4120240101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41202402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4120240201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4120240202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4120240203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4120240204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4120240205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4120240206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41202403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4120240301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4120240302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4120240303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4120240304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4120240305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4120240306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41202404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4120240401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4120240402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4120240403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4120240404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4120240405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41202405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4120240501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41202406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4120240601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41202407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4120240701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41202408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4120240801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41202409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4120240901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41202410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4120241001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41202411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4120241001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41202412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4120241201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2271.08</v>
      </c>
      <c r="E134" s="226">
        <f>SUM(E135,E137,E144,E150,E155,E157,E159,E161,E163,E165,E167,E169,E171,E183)</f>
        <v>2271.08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0</v>
      </c>
      <c r="E137" s="226">
        <f>SUM(E138:E143)</f>
        <v>0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0</v>
      </c>
      <c r="E139" s="226"/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994.79</v>
      </c>
      <c r="E155" s="226">
        <f>E156</f>
        <v>994.79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994.79</v>
      </c>
      <c r="E156" s="226">
        <v>994.79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112.28</v>
      </c>
      <c r="E161" s="226">
        <f>E162</f>
        <v>112.28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112.28</v>
      </c>
      <c r="E162" s="226">
        <v>112.28</v>
      </c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133.5</v>
      </c>
      <c r="E163" s="226">
        <f>E164</f>
        <v>133.5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133.5</v>
      </c>
      <c r="E164" s="226">
        <v>133.5</v>
      </c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460.88</v>
      </c>
      <c r="E165" s="226">
        <f>E166</f>
        <v>460.88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460.88</v>
      </c>
      <c r="E166" s="226">
        <v>460.88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52.13</v>
      </c>
      <c r="E167" s="226">
        <f>E168</f>
        <v>52.13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52.13</v>
      </c>
      <c r="E168" s="226">
        <v>52.13</v>
      </c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0</v>
      </c>
      <c r="E169" s="226">
        <f>E170</f>
        <v>0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0</v>
      </c>
      <c r="E170" s="226"/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517.5</v>
      </c>
      <c r="E171" s="226">
        <f>SUM(E172:E182)</f>
        <v>517.5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517.5</v>
      </c>
      <c r="E172" s="226">
        <v>517.5</v>
      </c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28720</v>
      </c>
      <c r="E210" s="228"/>
      <c r="F210" s="227">
        <f>SUM(F211,F249)</f>
        <v>28720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28720</v>
      </c>
      <c r="E211" s="232"/>
      <c r="F211" s="227">
        <f>SUM(F212,F214,F223,F232,F238)</f>
        <v>28720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28720</v>
      </c>
      <c r="E238" s="232"/>
      <c r="F238" s="227">
        <f>SUM(F239:F248)</f>
        <v>28720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13720</v>
      </c>
      <c r="E240" s="232"/>
      <c r="F240" s="227">
        <v>13720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4000</v>
      </c>
      <c r="E243" s="232"/>
      <c r="F243" s="227">
        <v>4000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11000</v>
      </c>
      <c r="E244" s="232"/>
      <c r="F244" s="227">
        <v>11000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42202401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30991.08</v>
      </c>
      <c r="E293" s="243">
        <f>E5</f>
        <v>2271.08</v>
      </c>
      <c r="F293" s="243">
        <f>F210</f>
        <v>28720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2" workbookViewId="0">
      <selection activeCell="E18" sqref="E18"/>
    </sheetView>
  </sheetViews>
  <sheetFormatPr defaultRowHeight="14.25" x14ac:dyDescent="0.2"/>
  <cols>
    <col min="3" max="3" width="44.375" customWidth="1"/>
    <col min="4" max="4" width="14.375" customWidth="1"/>
    <col min="5" max="5" width="14.125" customWidth="1"/>
    <col min="6" max="6" width="17.625" customWidth="1"/>
  </cols>
  <sheetData>
    <row r="2" spans="2:6" ht="20.25" x14ac:dyDescent="0.3">
      <c r="B2" s="290" t="s">
        <v>444</v>
      </c>
      <c r="C2" s="290"/>
      <c r="D2" s="290"/>
      <c r="E2" s="290"/>
      <c r="F2" s="290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48">
        <v>63358.5</v>
      </c>
      <c r="E7" s="247">
        <v>92078.5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03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48">
        <v>14472</v>
      </c>
      <c r="E11" s="247">
        <v>14472</v>
      </c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77830.5</v>
      </c>
      <c r="E15" s="161">
        <f>SUM(E7:E14)</f>
        <v>106550.5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49">
        <v>46762</v>
      </c>
      <c r="E17" s="250">
        <v>46762</v>
      </c>
      <c r="F17" s="160"/>
    </row>
    <row r="18" spans="2:6" ht="21" customHeight="1" x14ac:dyDescent="0.2">
      <c r="B18" s="207">
        <v>122</v>
      </c>
      <c r="C18" s="208" t="s">
        <v>54</v>
      </c>
      <c r="D18" s="249">
        <v>10350</v>
      </c>
      <c r="E18" s="250">
        <v>10350</v>
      </c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57112</v>
      </c>
      <c r="E22" s="161">
        <f>SUM(E17:E21)</f>
        <v>57112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8" t="s">
        <v>425</v>
      </c>
      <c r="C33" s="289"/>
      <c r="D33" s="166">
        <f>D15+D22+D31</f>
        <v>134942.5</v>
      </c>
      <c r="E33" s="166">
        <f>E15+E22+E31</f>
        <v>163662.5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19" zoomScale="96" zoomScaleNormal="96" workbookViewId="0">
      <selection activeCell="F25" sqref="F25"/>
    </sheetView>
  </sheetViews>
  <sheetFormatPr defaultRowHeight="14.25" x14ac:dyDescent="0.2"/>
  <cols>
    <col min="3" max="3" width="8.125" bestFit="1" customWidth="1"/>
    <col min="4" max="4" width="33.375" customWidth="1"/>
    <col min="5" max="5" width="13.875" customWidth="1"/>
    <col min="6" max="6" width="13.625" customWidth="1"/>
    <col min="7" max="7" width="23.375" customWidth="1"/>
  </cols>
  <sheetData>
    <row r="2" spans="3:7" ht="20.25" x14ac:dyDescent="0.3">
      <c r="C2" s="290" t="s">
        <v>445</v>
      </c>
      <c r="D2" s="290"/>
      <c r="E2" s="290"/>
      <c r="F2" s="290"/>
      <c r="G2" s="290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251">
        <v>3450</v>
      </c>
      <c r="F10" s="252">
        <v>3450</v>
      </c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3450</v>
      </c>
      <c r="F13" s="161">
        <f>SUM(F7:F12)</f>
        <v>3450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45">
        <f>F19+'تقرير المصروفات '!E134</f>
        <v>21540.1</v>
      </c>
      <c r="F19" s="250">
        <v>19269.02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21540.1</v>
      </c>
      <c r="F22" s="161">
        <f>SUM(F15:F21)</f>
        <v>19269.02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191212</v>
      </c>
      <c r="F25" s="247">
        <v>219932</v>
      </c>
      <c r="G25" s="160"/>
    </row>
    <row r="26" spans="3:7" ht="15.75" x14ac:dyDescent="0.2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-81259.600000000006</v>
      </c>
      <c r="F26" s="247">
        <v>-78988.52</v>
      </c>
      <c r="G26" s="160"/>
    </row>
    <row r="27" spans="3:7" ht="16.5" thickBot="1" x14ac:dyDescent="0.25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109952.4</v>
      </c>
      <c r="F28" s="164">
        <f>SUM(F25:F27)</f>
        <v>140943.47999999998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8" t="s">
        <v>433</v>
      </c>
      <c r="D30" s="289"/>
      <c r="E30" s="166">
        <f>E13+E22+E28</f>
        <v>134942.5</v>
      </c>
      <c r="F30" s="166">
        <f>F13+F22+F28</f>
        <v>163662.49999999997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91" t="s">
        <v>176</v>
      </c>
      <c r="C3" s="291"/>
      <c r="D3" s="291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topLeftCell="A31" zoomScale="80" zoomScaleNormal="80" workbookViewId="0">
      <selection activeCell="J50" sqref="J50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300" t="s">
        <v>446</v>
      </c>
      <c r="C2" s="300"/>
      <c r="D2" s="300"/>
      <c r="E2" s="300"/>
      <c r="F2" s="300"/>
      <c r="G2" s="300"/>
      <c r="H2" s="300"/>
      <c r="I2" s="300"/>
      <c r="J2" s="300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94" t="s">
        <v>434</v>
      </c>
      <c r="C5" s="295"/>
      <c r="D5" s="296"/>
      <c r="F5" s="297" t="s">
        <v>435</v>
      </c>
      <c r="G5" s="298"/>
      <c r="H5" s="299"/>
      <c r="J5" s="292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93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28720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-28720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13720</v>
      </c>
      <c r="E34" s="117"/>
      <c r="F34" s="124">
        <v>31105002</v>
      </c>
      <c r="G34" s="125" t="s">
        <v>146</v>
      </c>
      <c r="H34" s="175"/>
      <c r="J34" s="140">
        <f t="shared" si="0"/>
        <v>-13720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4000</v>
      </c>
      <c r="E37" s="117"/>
      <c r="F37" s="124">
        <v>31105005</v>
      </c>
      <c r="G37" s="125" t="s">
        <v>152</v>
      </c>
      <c r="H37" s="175"/>
      <c r="J37" s="140">
        <f t="shared" si="0"/>
        <v>-4000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11000</v>
      </c>
      <c r="E38" s="117"/>
      <c r="F38" s="124">
        <v>31105006</v>
      </c>
      <c r="G38" s="125" t="s">
        <v>154</v>
      </c>
      <c r="H38" s="175"/>
      <c r="J38" s="140">
        <f t="shared" si="0"/>
        <v>-11000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28720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-28720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219932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191212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2025-04-07T06:06:18Z</dcterms:modified>
</cp:coreProperties>
</file>